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Procjena pada prinosa" sheetId="1" r:id="rId1"/>
    <sheet name="_SSC" sheetId="2" state="veryHidden" r:id="rId2"/>
  </sheets>
  <calcPr calcId="144525"/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B12" i="1" l="1"/>
  <c r="B15" i="1"/>
  <c r="B11" i="1"/>
  <c r="C20" i="1" l="1"/>
  <c r="C19" i="1"/>
  <c r="B10" i="1"/>
  <c r="A8" i="1"/>
  <c r="B16" i="1"/>
  <c r="B17" i="1" l="1"/>
  <c r="B18" i="1" s="1"/>
  <c r="D20" i="1" s="1"/>
  <c r="E3" i="1" l="1"/>
  <c r="D16" i="1"/>
  <c r="D11" i="1"/>
  <c r="B13" i="1"/>
  <c r="E2" i="1" s="1"/>
  <c r="D12" i="1"/>
  <c r="D4" i="1"/>
  <c r="D13" i="1"/>
  <c r="D15" i="1"/>
  <c r="D10" i="1"/>
  <c r="D6" i="1"/>
  <c r="D5" i="1"/>
  <c r="D9" i="1"/>
  <c r="D3" i="1"/>
  <c r="D8" i="1"/>
  <c r="D7" i="1"/>
  <c r="D14" i="1"/>
</calcChain>
</file>

<file path=xl/sharedStrings.xml><?xml version="1.0" encoding="utf-8"?>
<sst xmlns="http://schemas.openxmlformats.org/spreadsheetml/2006/main" count="24" uniqueCount="24">
  <si>
    <t>Smanjena doza hraniva (kg/ha):</t>
  </si>
  <si>
    <t>Porast prinosa gnojidbom (kg/ha):</t>
  </si>
  <si>
    <t>Procijenjeni parametri jednadžbe odgovora *</t>
  </si>
  <si>
    <t>R (omjer: hranivo/usjev)</t>
  </si>
  <si>
    <t>a (prinos bez gnojidbe)</t>
  </si>
  <si>
    <t>c (zakrivljenost)</t>
  </si>
  <si>
    <t>b (nagib)</t>
  </si>
  <si>
    <t>Proračun</t>
  </si>
  <si>
    <t>Obavezno unijeti:</t>
  </si>
  <si>
    <t>Procijena prinosa po nižoj dozi (kg/ha):</t>
  </si>
  <si>
    <t>Preporučena doza hraniva  u kg/ha:</t>
  </si>
  <si>
    <t>Smanjenje doze hraniva  za kg/ha:</t>
  </si>
  <si>
    <t>Očekivani prinos u kg/ha: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</si>
  <si>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</si>
  <si>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{"IsHide":false,"HiddenInExcel":false,"SheetId":-1,"Name":"Procjena pada prinosa","Guid":"0HVCN8","Index":1,"VisibleRange":"","SheetTheme":{"TabColor":"","BodyColor":"","BodyImage":""},"IsPrintSheet":false}</t>
  </si>
  <si>
    <t>{"BrowserAndLocation":{"ConversionPath":"C:\\Users\\vuk48\\OneDrive\\Dokumenti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</si>
  <si>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IPNI© (prilagodio: Vladimir Vukadinović, Osijek, 2021.)</t>
  </si>
  <si>
    <t>Prinos koji podmiruje cijenu gnojiva (kg/ha):</t>
  </si>
  <si>
    <t>Oček. prin. kg/ha</t>
  </si>
  <si>
    <t>Akt. tvar kg/ha</t>
  </si>
  <si>
    <t>Trošak jedinice hranjive tvari  u €/kg:</t>
  </si>
  <si>
    <t>Cijena jedinice ubranog usjeva u €/kg:</t>
  </si>
  <si>
    <r>
      <t>*prinos = a + bx + cx</t>
    </r>
    <r>
      <rPr>
        <i/>
        <vertAlign val="superscript"/>
        <sz val="10"/>
        <color theme="2" tint="-0.499984740745262"/>
        <rFont val="Calibri"/>
        <family val="2"/>
      </rPr>
      <t>2</t>
    </r>
    <r>
      <rPr>
        <i/>
        <sz val="10"/>
        <color theme="2" tint="-0.499984740745262"/>
        <rFont val="Calibri"/>
        <family val="2"/>
      </rPr>
      <t>, gdje je x = doza hraniva</t>
    </r>
  </si>
  <si>
    <t>Kalkulator redukcije gnojidbe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</si>
</sst>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9" x14ac:knownFonts="1">
    <font>
      <sz val="11"/>
      <color indexed="8"/>
      <name val="Calibri"/>
      <family val="2"/>
    </font>
    <font>
      <b/>
      <sz val="2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name val="Calibri"/>
      <family val="2"/>
    </font>
    <font>
      <i/>
      <sz val="9"/>
      <name val="Calibri"/>
      <family val="2"/>
      <charset val="238"/>
    </font>
    <font>
      <sz val="8"/>
      <color theme="0" tint="-0.3499862666707357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4" tint="0.79998168889431442"/>
      <name val="Calibri"/>
      <family val="2"/>
    </font>
    <font>
      <i/>
      <sz val="8"/>
      <name val="Calibri"/>
      <family val="2"/>
      <charset val="238"/>
    </font>
    <font>
      <i/>
      <sz val="11"/>
      <color theme="2" tint="-0.499984740745262"/>
      <name val="Calibri"/>
      <family val="2"/>
    </font>
    <font>
      <sz val="11"/>
      <color theme="2" tint="-0.499984740745262"/>
      <name val="Calibri"/>
      <family val="2"/>
    </font>
    <font>
      <i/>
      <sz val="10"/>
      <color theme="2" tint="-0.499984740745262"/>
      <name val="Calibri"/>
      <family val="2"/>
    </font>
    <font>
      <i/>
      <vertAlign val="superscript"/>
      <sz val="10"/>
      <color theme="2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1" fillId="3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3" borderId="14" xfId="0" applyFont="1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164" fontId="12" fillId="4" borderId="26" xfId="0" applyNumberFormat="1" applyFont="1" applyFill="1" applyBorder="1" applyAlignment="1" applyProtection="1">
      <alignment horizontal="center" vertical="center"/>
      <protection hidden="1"/>
    </xf>
    <xf numFmtId="164" fontId="12" fillId="4" borderId="0" xfId="0" applyNumberFormat="1" applyFont="1" applyFill="1" applyBorder="1" applyAlignment="1" applyProtection="1">
      <alignment horizontal="center" vertical="center"/>
      <protection hidden="1"/>
    </xf>
    <xf numFmtId="164" fontId="12" fillId="4" borderId="7" xfId="0" applyNumberFormat="1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Protection="1">
      <protection hidden="1"/>
    </xf>
    <xf numFmtId="0" fontId="12" fillId="4" borderId="0" xfId="0" applyFont="1" applyFill="1" applyBorder="1" applyProtection="1">
      <protection hidden="1"/>
    </xf>
    <xf numFmtId="1" fontId="13" fillId="4" borderId="7" xfId="0" applyNumberFormat="1" applyFont="1" applyFill="1" applyBorder="1" applyAlignment="1" applyProtection="1">
      <alignment horizontal="center" vertical="center"/>
      <protection hidden="1"/>
    </xf>
    <xf numFmtId="164" fontId="13" fillId="4" borderId="0" xfId="0" applyNumberFormat="1" applyFont="1" applyFill="1" applyBorder="1" applyAlignment="1" applyProtection="1">
      <alignment horizontal="center" vertical="center"/>
      <protection hidden="1"/>
    </xf>
    <xf numFmtId="1" fontId="13" fillId="4" borderId="18" xfId="0" applyNumberFormat="1" applyFont="1" applyFill="1" applyBorder="1" applyAlignment="1" applyProtection="1">
      <alignment horizontal="center" vertical="center"/>
      <protection hidden="1"/>
    </xf>
    <xf numFmtId="164" fontId="13" fillId="4" borderId="20" xfId="0" applyNumberFormat="1" applyFont="1" applyFill="1" applyBorder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164" fontId="7" fillId="5" borderId="5" xfId="0" applyNumberFormat="1" applyFont="1" applyFill="1" applyBorder="1" applyAlignment="1" applyProtection="1">
      <alignment horizontal="center" vertical="center"/>
      <protection hidden="1"/>
    </xf>
    <xf numFmtId="164" fontId="7" fillId="5" borderId="6" xfId="0" applyNumberFormat="1" applyFont="1" applyFill="1" applyBorder="1" applyAlignment="1" applyProtection="1">
      <alignment horizontal="center" vertical="center"/>
      <protection hidden="1"/>
    </xf>
    <xf numFmtId="164" fontId="7" fillId="5" borderId="12" xfId="0" applyNumberFormat="1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left" vertical="center" indent="1"/>
      <protection hidden="1"/>
    </xf>
    <xf numFmtId="1" fontId="6" fillId="4" borderId="1" xfId="0" applyNumberFormat="1" applyFont="1" applyFill="1" applyBorder="1" applyAlignment="1" applyProtection="1">
      <alignment horizontal="left" vertical="center" indent="1"/>
      <protection locked="0" hidden="1"/>
    </xf>
    <xf numFmtId="0" fontId="4" fillId="4" borderId="15" xfId="0" applyFont="1" applyFill="1" applyBorder="1" applyAlignment="1" applyProtection="1">
      <alignment horizontal="left" vertical="center" indent="1"/>
      <protection hidden="1"/>
    </xf>
    <xf numFmtId="1" fontId="6" fillId="4" borderId="3" xfId="0" applyNumberFormat="1" applyFont="1" applyFill="1" applyBorder="1" applyAlignment="1" applyProtection="1">
      <alignment horizontal="left" vertical="center" indent="1"/>
      <protection locked="0" hidden="1"/>
    </xf>
    <xf numFmtId="0" fontId="4" fillId="4" borderId="15" xfId="0" quotePrefix="1" applyFont="1" applyFill="1" applyBorder="1" applyAlignment="1" applyProtection="1">
      <alignment horizontal="left" vertical="center" indent="1"/>
      <protection hidden="1"/>
    </xf>
    <xf numFmtId="165" fontId="6" fillId="4" borderId="3" xfId="0" applyNumberFormat="1" applyFont="1" applyFill="1" applyBorder="1" applyAlignment="1" applyProtection="1">
      <alignment horizontal="left" vertical="center" indent="1"/>
      <protection locked="0" hidden="1"/>
    </xf>
    <xf numFmtId="0" fontId="3" fillId="4" borderId="15" xfId="0" applyFont="1" applyFill="1" applyBorder="1" applyAlignment="1" applyProtection="1">
      <alignment horizontal="left" vertical="center" indent="1"/>
      <protection hidden="1"/>
    </xf>
    <xf numFmtId="0" fontId="3" fillId="4" borderId="3" xfId="0" applyFont="1" applyFill="1" applyBorder="1" applyAlignment="1" applyProtection="1">
      <alignment horizontal="left" vertical="center" indent="1"/>
      <protection hidden="1"/>
    </xf>
    <xf numFmtId="0" fontId="0" fillId="4" borderId="15" xfId="0" applyFill="1" applyBorder="1" applyAlignment="1" applyProtection="1">
      <alignment horizontal="left" vertical="center" indent="1"/>
      <protection hidden="1"/>
    </xf>
    <xf numFmtId="1" fontId="6" fillId="4" borderId="3" xfId="0" applyNumberFormat="1" applyFont="1" applyFill="1" applyBorder="1" applyAlignment="1" applyProtection="1">
      <alignment horizontal="left" vertical="center" indent="1"/>
      <protection hidden="1"/>
    </xf>
    <xf numFmtId="0" fontId="14" fillId="4" borderId="16" xfId="0" quotePrefix="1" applyFont="1" applyFill="1" applyBorder="1" applyAlignment="1" applyProtection="1">
      <alignment horizontal="left" vertical="center" indent="1"/>
      <protection hidden="1"/>
    </xf>
    <xf numFmtId="0" fontId="10" fillId="4" borderId="17" xfId="0" applyFont="1" applyFill="1" applyBorder="1" applyAlignment="1" applyProtection="1">
      <alignment horizontal="left" vertical="center" indent="1"/>
      <protection hidden="1"/>
    </xf>
    <xf numFmtId="0" fontId="15" fillId="4" borderId="15" xfId="0" applyFont="1" applyFill="1" applyBorder="1" applyAlignment="1" applyProtection="1">
      <alignment horizontal="left" vertical="center" indent="1"/>
      <protection hidden="1"/>
    </xf>
    <xf numFmtId="0" fontId="16" fillId="4" borderId="3" xfId="0" applyFont="1" applyFill="1" applyBorder="1" applyAlignment="1" applyProtection="1">
      <alignment horizontal="left" vertical="center" indent="1"/>
      <protection hidden="1"/>
    </xf>
    <xf numFmtId="0" fontId="16" fillId="4" borderId="15" xfId="0" applyFont="1" applyFill="1" applyBorder="1" applyAlignment="1" applyProtection="1">
      <alignment horizontal="left" vertical="center" indent="1"/>
      <protection hidden="1"/>
    </xf>
    <xf numFmtId="166" fontId="16" fillId="4" borderId="3" xfId="0" applyNumberFormat="1" applyFont="1" applyFill="1" applyBorder="1" applyAlignment="1" applyProtection="1">
      <alignment horizontal="left" vertical="center" indent="1"/>
      <protection hidden="1"/>
    </xf>
    <xf numFmtId="1" fontId="16" fillId="4" borderId="3" xfId="0" applyNumberFormat="1" applyFont="1" applyFill="1" applyBorder="1" applyAlignment="1" applyProtection="1">
      <alignment horizontal="left" vertical="center" indent="1"/>
      <protection hidden="1"/>
    </xf>
    <xf numFmtId="0" fontId="17" fillId="4" borderId="15" xfId="0" applyFont="1" applyFill="1" applyBorder="1" applyAlignment="1" applyProtection="1">
      <alignment horizontal="left" vertical="center" indent="1"/>
      <protection hidden="1"/>
    </xf>
    <xf numFmtId="0" fontId="8" fillId="4" borderId="8" xfId="0" quotePrefix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23964279162649"/>
          <c:y val="8.7903395338705045E-2"/>
          <c:w val="0.78138076879974117"/>
          <c:h val="0.76522428466648673"/>
        </c:manualLayout>
      </c:layout>
      <c:scatterChart>
        <c:scatterStyle val="lineMarker"/>
        <c:varyColors val="0"/>
        <c:ser>
          <c:idx val="1"/>
          <c:order val="0"/>
          <c:spPr>
            <a:ln w="41275">
              <a:solidFill>
                <a:srgbClr val="FF0000"/>
              </a:solidFill>
              <a:tailEnd type="triangle"/>
            </a:ln>
          </c:spPr>
          <c:marker>
            <c:symbol val="none"/>
          </c:marker>
          <c:dPt>
            <c:idx val="17"/>
            <c:bubble3D val="0"/>
            <c:spPr>
              <a:ln w="25400">
                <a:solidFill>
                  <a:srgbClr val="FF0000"/>
                </a:solidFill>
                <a:prstDash val="sysDash"/>
                <a:tailEnd type="triangle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2FD-4118-BF12-B4D12DE9D233}"/>
              </c:ext>
            </c:extLst>
          </c:dPt>
          <c:xVal>
            <c:numRef>
              <c:f>'Procjena pada prinosa'!$C$3:$C$20</c:f>
              <c:numCache>
                <c:formatCode>0.0</c:formatCode>
                <c:ptCount val="18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6" formatCode="0">
                  <c:v>100</c:v>
                </c:pt>
                <c:pt idx="17" formatCode="0">
                  <c:v>100</c:v>
                </c:pt>
              </c:numCache>
            </c:numRef>
          </c:xVal>
          <c:yVal>
            <c:numRef>
              <c:f>'Procjena pada prinosa'!$D$3:$D$20</c:f>
              <c:numCache>
                <c:formatCode>0.0</c:formatCode>
                <c:ptCount val="18"/>
                <c:pt idx="0">
                  <c:v>4500</c:v>
                </c:pt>
                <c:pt idx="1">
                  <c:v>4853.3765480895918</c:v>
                </c:pt>
                <c:pt idx="2">
                  <c:v>5184.8421607378123</c:v>
                </c:pt>
                <c:pt idx="3">
                  <c:v>5494.3968379446642</c:v>
                </c:pt>
                <c:pt idx="4">
                  <c:v>5782.0405797101448</c:v>
                </c:pt>
                <c:pt idx="5">
                  <c:v>6047.773386034256</c:v>
                </c:pt>
                <c:pt idx="6">
                  <c:v>6291.5952569169958</c:v>
                </c:pt>
                <c:pt idx="7">
                  <c:v>6513.5061923583662</c:v>
                </c:pt>
                <c:pt idx="8">
                  <c:v>6713.5061923583671</c:v>
                </c:pt>
                <c:pt idx="9">
                  <c:v>6891.5952569169958</c:v>
                </c:pt>
                <c:pt idx="10">
                  <c:v>7047.773386034256</c:v>
                </c:pt>
                <c:pt idx="11">
                  <c:v>7182.0405797101457</c:v>
                </c:pt>
                <c:pt idx="12">
                  <c:v>7294.3968379446642</c:v>
                </c:pt>
                <c:pt idx="13">
                  <c:v>7384.8421607378123</c:v>
                </c:pt>
                <c:pt idx="16">
                  <c:v>0</c:v>
                </c:pt>
                <c:pt idx="17">
                  <c:v>6775.3037622602842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3B-416E-AB5C-FBEF216D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691072"/>
        <c:axId val="194691648"/>
      </c:scatterChart>
      <c:valAx>
        <c:axId val="19469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r-HR" sz="1200"/>
                  <a:t>Doza hraniva (kg/ha)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31750">
            <a:solidFill>
              <a:sysClr val="windowText" lastClr="000000"/>
            </a:solidFill>
            <a:tailEnd type="triangle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4691648"/>
        <c:crosses val="autoZero"/>
        <c:crossBetween val="midCat"/>
      </c:valAx>
      <c:valAx>
        <c:axId val="194691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r-HR" sz="1200"/>
                  <a:t>Procijenjena reakcija prinosa (kg/ha)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31750">
            <a:solidFill>
              <a:schemeClr val="tx1"/>
            </a:solidFill>
            <a:tailEnd type="triangle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4691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6479</xdr:colOff>
      <xdr:row>1</xdr:row>
      <xdr:rowOff>181429</xdr:rowOff>
    </xdr:from>
    <xdr:to>
      <xdr:col>8</xdr:col>
      <xdr:colOff>6479</xdr:colOff>
      <xdr:row>20</xdr:row>
      <xdr:rowOff>0</xdr:rowOff>
    </xdr:to>
    <xdr:graphicFrame macro="">
      <xdr:nvGraphicFramePr>
        <xdr:cNvPr id="1049" name="Chart 1">
          <a:extLst>
            <a:ext uri="{FF2B5EF4-FFF2-40B4-BE49-F238E27FC236}">
              <a16:creationId xmlns:a16="http://schemas.microsoft.com/office/drawing/2014/main" xmlns="" id="{B75F7970-8F47-4114-A7BE-579C60B84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0.09585</cdr:x>
      <cdr:y>0.92845</cdr:y>
    </cdr:from>
    <cdr:to>
      <cdr:x>0.84326</cdr:x>
      <cdr:y>1</cdr:y>
    </cdr:to>
    <cdr:sp macro="" textlink="">
      <cdr:nvSpPr>
        <cdr:cNvPr id="2" name="TekstniOkvir 1">
          <a:extLst xmlns:a="http://schemas.openxmlformats.org/drawingml/2006/main">
            <a:ext uri="{FF2B5EF4-FFF2-40B4-BE49-F238E27FC236}">
              <a16:creationId xmlns:a16="http://schemas.microsoft.com/office/drawing/2014/main" xmlns="" id="{42C858AB-BFE1-412E-9522-1F373EE6D35A}"/>
            </a:ext>
          </a:extLst>
        </cdr:cNvPr>
        <cdr:cNvSpPr txBox="1"/>
      </cdr:nvSpPr>
      <cdr:spPr>
        <a:xfrm xmlns:a="http://schemas.openxmlformats.org/drawingml/2006/main">
          <a:off x="479489" y="3110983"/>
          <a:ext cx="3738725" cy="239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sqref="A1:H1"/>
    </sheetView>
  </sheetViews>
  <sheetFormatPr defaultRowHeight="15" customHeight="1" x14ac:dyDescent="0.25"/>
  <cols>
    <col min="1" max="1" width="41.85546875" style="1" customWidth="1"/>
    <col min="2" max="2" width="9.7109375" style="1" customWidth="1"/>
    <col min="3" max="4" width="15.7109375" style="1" customWidth="1"/>
    <col min="5" max="8" width="16.7109375" style="1" customWidth="1"/>
    <col min="9" max="9" width="9.140625" style="1" bestFit="1"/>
    <col min="10" max="16384" width="9.140625" style="1"/>
  </cols>
  <sheetData>
    <row r="1" spans="1:8" ht="20.100000000000001" customHeight="1" thickTop="1" thickBot="1" x14ac:dyDescent="0.3">
      <c r="A1" s="54" t="s">
        <v>23</v>
      </c>
      <c r="B1" s="26"/>
      <c r="C1" s="26"/>
      <c r="D1" s="26"/>
      <c r="E1" s="26"/>
      <c r="F1" s="26"/>
      <c r="G1" s="26"/>
      <c r="H1" s="27"/>
    </row>
    <row r="2" spans="1:8" s="5" customFormat="1" ht="15" customHeight="1" thickBot="1" x14ac:dyDescent="0.35">
      <c r="A2" s="28" t="s">
        <v>8</v>
      </c>
      <c r="B2" s="29"/>
      <c r="C2" s="15" t="s">
        <v>19</v>
      </c>
      <c r="D2" s="16" t="s">
        <v>18</v>
      </c>
      <c r="E2" s="30" t="str">
        <f>"Gubitak prinosa = "&amp;ROUND(IF(B7-B13&lt;=0,0,B7-B13),1)&amp;" kg/ha ili "&amp;ROUND(IF(B7&lt;=0,0,((B7-B13)/B7)*100),2)&amp;" % za -"&amp;$B$4&amp;" kg/ha"</f>
        <v>Gubitak prinosa = 724,7 kg/ha ili 9,66 % za -80 kg/ha</v>
      </c>
      <c r="F2" s="31"/>
      <c r="G2" s="31"/>
      <c r="H2" s="32"/>
    </row>
    <row r="3" spans="1:8" ht="15" customHeight="1" x14ac:dyDescent="0.25">
      <c r="A3" s="36" t="s">
        <v>10</v>
      </c>
      <c r="B3" s="37">
        <v>180</v>
      </c>
      <c r="C3" s="17">
        <v>0</v>
      </c>
      <c r="D3" s="18">
        <f t="shared" ref="D3:D16" si="0">IF($B$3&lt;=0,0,IF($B$7&lt;=0,0,IF($B$15&lt;=0,0,$B$16+$B$18*C3+$B$17*C3^2)))</f>
        <v>4500</v>
      </c>
      <c r="E3" s="33" t="str">
        <f>"Prinos kg/ha = " &amp;B16&amp;" + "&amp;ROUND(B18,4)&amp;"x + " &amp; ROUND(B17,4) &amp; "x^2"</f>
        <v>Prinos kg/ha = 4500 + 30,361x + -0,0761x^2</v>
      </c>
      <c r="F3" s="34"/>
      <c r="G3" s="34"/>
      <c r="H3" s="35"/>
    </row>
    <row r="4" spans="1:8" ht="15" customHeight="1" x14ac:dyDescent="0.25">
      <c r="A4" s="38" t="s">
        <v>11</v>
      </c>
      <c r="B4" s="39">
        <v>80</v>
      </c>
      <c r="C4" s="19">
        <f t="shared" ref="C4:C16" si="1">IF($B$3&lt;=0,0,C3+$B$3/15)</f>
        <v>12</v>
      </c>
      <c r="D4" s="18">
        <f t="shared" si="0"/>
        <v>4853.3765480895918</v>
      </c>
      <c r="E4" s="6"/>
      <c r="F4" s="4"/>
      <c r="G4" s="4"/>
      <c r="H4" s="9"/>
    </row>
    <row r="5" spans="1:8" ht="15" customHeight="1" x14ac:dyDescent="0.25">
      <c r="A5" s="40" t="s">
        <v>20</v>
      </c>
      <c r="B5" s="41">
        <v>0.752</v>
      </c>
      <c r="C5" s="19">
        <f t="shared" si="1"/>
        <v>24</v>
      </c>
      <c r="D5" s="18">
        <f t="shared" si="0"/>
        <v>5184.8421607378123</v>
      </c>
      <c r="E5" s="7"/>
      <c r="F5" s="8"/>
      <c r="G5" s="8"/>
      <c r="H5" s="10"/>
    </row>
    <row r="6" spans="1:8" ht="15" customHeight="1" x14ac:dyDescent="0.25">
      <c r="A6" s="40" t="s">
        <v>21</v>
      </c>
      <c r="B6" s="41">
        <v>0.253</v>
      </c>
      <c r="C6" s="19">
        <f t="shared" si="1"/>
        <v>36</v>
      </c>
      <c r="D6" s="18">
        <f t="shared" si="0"/>
        <v>5494.3968379446642</v>
      </c>
      <c r="E6" s="7"/>
      <c r="F6" s="8"/>
      <c r="G6" s="8"/>
      <c r="H6" s="10"/>
    </row>
    <row r="7" spans="1:8" ht="15" customHeight="1" x14ac:dyDescent="0.25">
      <c r="A7" s="38" t="s">
        <v>12</v>
      </c>
      <c r="B7" s="39">
        <v>7500</v>
      </c>
      <c r="C7" s="19">
        <f t="shared" si="1"/>
        <v>48</v>
      </c>
      <c r="D7" s="18">
        <f t="shared" si="0"/>
        <v>5782.0405797101448</v>
      </c>
      <c r="E7" s="7"/>
      <c r="F7" s="8"/>
      <c r="G7" s="8"/>
      <c r="H7" s="10"/>
    </row>
    <row r="8" spans="1:8" ht="15" customHeight="1" x14ac:dyDescent="0.25">
      <c r="A8" s="38" t="str">
        <f>"Prinos bez gnojidbe (ništa ili &lt;= "&amp;ROUND(B7-B15*B3,1)&amp;" kg/ha)"</f>
        <v>Prinos bez gnojidbe (ništa ili &lt;= 6965 kg/ha)</v>
      </c>
      <c r="B8" s="39">
        <v>4500</v>
      </c>
      <c r="C8" s="19">
        <f t="shared" si="1"/>
        <v>60</v>
      </c>
      <c r="D8" s="18">
        <f t="shared" si="0"/>
        <v>6047.773386034256</v>
      </c>
      <c r="E8" s="7"/>
      <c r="F8" s="8"/>
      <c r="G8" s="8"/>
      <c r="H8" s="10"/>
    </row>
    <row r="9" spans="1:8" ht="15" customHeight="1" x14ac:dyDescent="0.25">
      <c r="A9" s="42" t="s">
        <v>7</v>
      </c>
      <c r="B9" s="43"/>
      <c r="C9" s="19">
        <f t="shared" si="1"/>
        <v>72</v>
      </c>
      <c r="D9" s="18">
        <f t="shared" si="0"/>
        <v>6291.5952569169958</v>
      </c>
      <c r="E9" s="7"/>
      <c r="F9" s="8"/>
      <c r="G9" s="8"/>
      <c r="H9" s="10"/>
    </row>
    <row r="10" spans="1:8" ht="15" customHeight="1" x14ac:dyDescent="0.25">
      <c r="A10" s="44" t="s">
        <v>17</v>
      </c>
      <c r="B10" s="45">
        <f>IF(B7&lt;=0,0,IF(B15&lt;=0,0,IF(B3&lt;=0,0,B7-(B7-B15*B3))))</f>
        <v>535.01976284584998</v>
      </c>
      <c r="C10" s="19">
        <f t="shared" si="1"/>
        <v>84</v>
      </c>
      <c r="D10" s="18">
        <f t="shared" si="0"/>
        <v>6513.5061923583662</v>
      </c>
      <c r="E10" s="7"/>
      <c r="F10" s="8"/>
      <c r="G10" s="8"/>
      <c r="H10" s="10"/>
    </row>
    <row r="11" spans="1:8" ht="15" customHeight="1" x14ac:dyDescent="0.25">
      <c r="A11" s="44" t="s">
        <v>1</v>
      </c>
      <c r="B11" s="45">
        <f>IF(B4&lt;=0,B10,IF(B8&lt;=0,B10,IF(B7&lt;=0,0,IF(B8&gt;=B7,B10,B7-B8))))</f>
        <v>3000</v>
      </c>
      <c r="C11" s="19">
        <f t="shared" si="1"/>
        <v>96</v>
      </c>
      <c r="D11" s="18">
        <f t="shared" si="0"/>
        <v>6713.5061923583671</v>
      </c>
      <c r="E11" s="7"/>
      <c r="F11" s="8"/>
      <c r="G11" s="8"/>
      <c r="H11" s="10"/>
    </row>
    <row r="12" spans="1:8" ht="15" customHeight="1" x14ac:dyDescent="0.25">
      <c r="A12" s="44" t="s">
        <v>0</v>
      </c>
      <c r="B12" s="45">
        <f>IF(B4&lt;0,0,IF(B4=0,B3,IF(B4&gt;B3,0,B3-B4)))</f>
        <v>100</v>
      </c>
      <c r="C12" s="19">
        <f t="shared" si="1"/>
        <v>108</v>
      </c>
      <c r="D12" s="18">
        <f t="shared" si="0"/>
        <v>6891.5952569169958</v>
      </c>
      <c r="E12" s="7"/>
      <c r="F12" s="8"/>
      <c r="G12" s="8"/>
      <c r="H12" s="10"/>
    </row>
    <row r="13" spans="1:8" ht="15" customHeight="1" x14ac:dyDescent="0.25">
      <c r="A13" s="44" t="s">
        <v>9</v>
      </c>
      <c r="B13" s="45">
        <f>IF(B12&gt;B3,B16,B16+B18*B12+B17*B12^2)</f>
        <v>6775.3037622602842</v>
      </c>
      <c r="C13" s="19">
        <f t="shared" si="1"/>
        <v>120</v>
      </c>
      <c r="D13" s="18">
        <f t="shared" si="0"/>
        <v>7047.773386034256</v>
      </c>
      <c r="E13" s="7"/>
      <c r="F13" s="8"/>
      <c r="G13" s="8"/>
      <c r="H13" s="10"/>
    </row>
    <row r="14" spans="1:8" ht="15" customHeight="1" x14ac:dyDescent="0.25">
      <c r="A14" s="48" t="s">
        <v>2</v>
      </c>
      <c r="B14" s="49"/>
      <c r="C14" s="19">
        <f t="shared" si="1"/>
        <v>132</v>
      </c>
      <c r="D14" s="18">
        <f t="shared" si="0"/>
        <v>7182.0405797101457</v>
      </c>
      <c r="E14" s="7"/>
      <c r="F14" s="8"/>
      <c r="G14" s="8"/>
      <c r="H14" s="10"/>
    </row>
    <row r="15" spans="1:8" ht="15" customHeight="1" x14ac:dyDescent="0.25">
      <c r="A15" s="50" t="s">
        <v>3</v>
      </c>
      <c r="B15" s="51">
        <f>IF(B5&lt;=0,0,IF(B6&lt;=0,0,(B5/B6)))</f>
        <v>2.9723320158102768</v>
      </c>
      <c r="C15" s="19">
        <f t="shared" si="1"/>
        <v>144</v>
      </c>
      <c r="D15" s="18">
        <f t="shared" si="0"/>
        <v>7294.3968379446642</v>
      </c>
      <c r="E15" s="7"/>
      <c r="F15" s="8"/>
      <c r="G15" s="8"/>
      <c r="H15" s="10"/>
    </row>
    <row r="16" spans="1:8" ht="15" customHeight="1" x14ac:dyDescent="0.25">
      <c r="A16" s="50" t="s">
        <v>4</v>
      </c>
      <c r="B16" s="52">
        <f>IF(B7&lt;=0,0,IF(B15&lt;=0,0,IF(B3&lt;=0,0,IF(B8&lt;=0,B7-B15*B3,IF(B8&gt;B7-B15*B3,B7-B15*B3,B8)))))</f>
        <v>4500</v>
      </c>
      <c r="C16" s="19">
        <f t="shared" si="1"/>
        <v>156</v>
      </c>
      <c r="D16" s="18">
        <f t="shared" si="0"/>
        <v>7384.8421607378123</v>
      </c>
      <c r="E16" s="7"/>
      <c r="F16" s="8"/>
      <c r="G16" s="8"/>
      <c r="H16" s="10"/>
    </row>
    <row r="17" spans="1:8" ht="15" customHeight="1" x14ac:dyDescent="0.25">
      <c r="A17" s="50" t="s">
        <v>5</v>
      </c>
      <c r="B17" s="51">
        <f>IF(B15&lt;=0,0,IF(B3&lt;=0,0,IF(B16&lt;=0,0,IF(B7&lt;=0,0,(B15*B3+B16-B7)/(B3^2)))))</f>
        <v>-7.6079636949202167E-2</v>
      </c>
      <c r="C17" s="20"/>
      <c r="D17" s="21"/>
      <c r="E17" s="7"/>
      <c r="F17" s="8"/>
      <c r="G17" s="8"/>
      <c r="H17" s="10"/>
    </row>
    <row r="18" spans="1:8" ht="15" customHeight="1" x14ac:dyDescent="0.25">
      <c r="A18" s="50" t="s">
        <v>6</v>
      </c>
      <c r="B18" s="51">
        <f>B15-2*B17*B3</f>
        <v>30.361001317523058</v>
      </c>
      <c r="C18" s="20"/>
      <c r="D18" s="21"/>
      <c r="E18" s="7"/>
      <c r="F18" s="8"/>
      <c r="G18" s="8"/>
      <c r="H18" s="10"/>
    </row>
    <row r="19" spans="1:8" ht="15" customHeight="1" x14ac:dyDescent="0.25">
      <c r="A19" s="53" t="s">
        <v>22</v>
      </c>
      <c r="B19" s="49"/>
      <c r="C19" s="22">
        <f>$B$12</f>
        <v>100</v>
      </c>
      <c r="D19" s="23">
        <v>0</v>
      </c>
      <c r="E19" s="7"/>
      <c r="F19" s="8"/>
      <c r="G19" s="8"/>
      <c r="H19" s="10"/>
    </row>
    <row r="20" spans="1:8" ht="15" customHeight="1" thickBot="1" x14ac:dyDescent="0.3">
      <c r="A20" s="46" t="s">
        <v>16</v>
      </c>
      <c r="B20" s="47"/>
      <c r="C20" s="24">
        <f>$B$12</f>
        <v>100</v>
      </c>
      <c r="D20" s="25">
        <f>IF(B3&lt;=0,0,IF(B7&lt;=0,0,IF(B15&lt;=0,0,IF(B4&gt;=B3,0,$B$16+$B$18*C20+$B$17*C20^2))))</f>
        <v>6775.3037622602842</v>
      </c>
      <c r="E20" s="11"/>
      <c r="F20" s="12"/>
      <c r="G20" s="12"/>
      <c r="H20" s="13"/>
    </row>
    <row r="21" spans="1:8" ht="15" customHeight="1" thickTop="1" x14ac:dyDescent="0.25">
      <c r="E21" s="14"/>
      <c r="F21" s="14"/>
      <c r="G21" s="14"/>
      <c r="H21" s="14"/>
    </row>
    <row r="22" spans="1:8" ht="15" customHeight="1" x14ac:dyDescent="0.25">
      <c r="E22" s="8"/>
      <c r="F22" s="8"/>
      <c r="G22" s="8"/>
      <c r="H22" s="8"/>
    </row>
    <row r="23" spans="1:8" ht="15" customHeight="1" x14ac:dyDescent="0.25">
      <c r="E23" s="2"/>
      <c r="F23" s="2"/>
      <c r="G23" s="2"/>
      <c r="H23" s="2"/>
    </row>
    <row r="24" spans="1:8" ht="15" customHeight="1" x14ac:dyDescent="0.25">
      <c r="E24" s="2"/>
      <c r="F24" s="2"/>
      <c r="G24" s="2"/>
      <c r="H24" s="2"/>
    </row>
    <row r="25" spans="1:8" ht="15" customHeight="1" x14ac:dyDescent="0.25">
      <c r="E25" s="2"/>
      <c r="F25" s="2"/>
      <c r="G25" s="2"/>
      <c r="H25" s="2"/>
    </row>
    <row r="26" spans="1:8" ht="15" customHeight="1" x14ac:dyDescent="0.25">
      <c r="E26" s="2"/>
      <c r="F26" s="2"/>
      <c r="G26" s="2"/>
      <c r="H26" s="2"/>
    </row>
    <row r="27" spans="1:8" ht="15" customHeight="1" x14ac:dyDescent="0.25">
      <c r="E27" s="2"/>
      <c r="F27" s="2"/>
      <c r="G27" s="2"/>
      <c r="H27" s="2"/>
    </row>
    <row r="28" spans="1:8" ht="15" customHeight="1" x14ac:dyDescent="0.25">
      <c r="F28" s="2"/>
      <c r="G28" s="2"/>
      <c r="H28" s="2"/>
    </row>
    <row r="33" spans="1:1" x14ac:dyDescent="0.25">
      <c r="A33" s="3"/>
    </row>
  </sheetData>
  <mergeCells count="6">
    <mergeCell ref="A20:B20"/>
    <mergeCell ref="A1:H1"/>
    <mergeCell ref="A2:B2"/>
    <mergeCell ref="E2:H2"/>
    <mergeCell ref="E3:H3"/>
    <mergeCell ref="A9:B9"/>
  </mergeCells>
  <pageMargins left="0.7" right="0.7" top="0.75" bottom="0.75" header="0.3" footer="0.3"/>
  <pageSetup orientation="portrait" useFirstPageNumber="1" horizontalDpi="4294967293" r:id="rId1"/>
  <headerFooter alignWithMargins="0"/>
  <customProperties>
    <customPr name="SSC_SHEET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workbookViewId="0"/>
  </sheetViews>
  <sheetFormatPr defaultRowHeight="15" x14ac:dyDescent="0.25"/>
  <sheetData>
    <row r="1" spans="3:5" x14ac:dyDescent="0.25">
      <c r="C1" t="s">
        <v>14</v>
      </c>
      <c r="D1" t="s">
        <v>13</v>
      </c>
      <c r="E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Procjena pada prinosa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Vukadinović;IPNI</dc:creator>
  <cp:lastModifiedBy>Vladimir-HP</cp:lastModifiedBy>
  <dcterms:created xsi:type="dcterms:W3CDTF">2020-12-31T17:02:11Z</dcterms:created>
  <dcterms:modified xsi:type="dcterms:W3CDTF">2022-12-07T06:47:21Z</dcterms:modified>
</cp:coreProperties>
</file>