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TML_public\HTML_Avalon\Kalkulatori\"/>
    </mc:Choice>
  </mc:AlternateContent>
  <xr:revisionPtr revIDLastSave="0" documentId="8_{AADEC3E4-3184-48FD-BFBA-F22F2454D2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cjena pada prinosa" sheetId="1" r:id="rId1"/>
    <sheet name="_SSC" sheetId="2" state="veryHidden" r:id="rId2"/>
  </sheets>
  <calcPr calcId="191029"/>
</workbook>
</file>

<file path=xl/calcChain.xml><?xml version="1.0" encoding="utf-8"?>
<calcChain xmlns="http://schemas.openxmlformats.org/spreadsheetml/2006/main">
  <c r="C15" i="1" l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D22" i="1"/>
  <c r="D26" i="1"/>
  <c r="D20" i="1" s="1"/>
  <c r="D21" i="1"/>
  <c r="D27" i="1"/>
  <c r="D28" i="1" l="1"/>
  <c r="D29" i="1" s="1"/>
  <c r="G7" i="1" s="1"/>
  <c r="F28" i="1"/>
  <c r="F29" i="1"/>
  <c r="G20" i="1" l="1"/>
  <c r="G25" i="1"/>
  <c r="G14" i="1"/>
  <c r="G5" i="1"/>
  <c r="G6" i="1"/>
  <c r="G11" i="1"/>
  <c r="G22" i="1"/>
  <c r="G18" i="1"/>
  <c r="G23" i="1"/>
  <c r="G8" i="1"/>
  <c r="D23" i="1"/>
  <c r="I4" i="1" s="1"/>
  <c r="G12" i="1"/>
  <c r="G21" i="1"/>
  <c r="G15" i="1"/>
  <c r="G13" i="1"/>
  <c r="G29" i="1"/>
  <c r="I5" i="1"/>
  <c r="G10" i="1"/>
  <c r="G24" i="1"/>
  <c r="G9" i="1"/>
  <c r="G17" i="1"/>
  <c r="G16" i="1"/>
  <c r="G19" i="1"/>
</calcChain>
</file>

<file path=xl/sharedStrings.xml><?xml version="1.0" encoding="utf-8"?>
<sst xmlns="http://schemas.openxmlformats.org/spreadsheetml/2006/main" count="29" uniqueCount="29">
  <si>
    <t>Smanjena doza hraniva (kg/ha):</t>
  </si>
  <si>
    <t>Neobavezno:</t>
  </si>
  <si>
    <t>Porast prinosa gnojidbom (kg/ha):</t>
  </si>
  <si>
    <t>Procijenjeni parametri jednadžbe odgovora *</t>
  </si>
  <si>
    <t>R (omjer: hranivo/usjev)</t>
  </si>
  <si>
    <t>a (prinos bez gnojidbe)</t>
  </si>
  <si>
    <t>c (zakrivljenost)</t>
  </si>
  <si>
    <t>b (nagib)</t>
  </si>
  <si>
    <t>Obavezno unijeti:</t>
  </si>
  <si>
    <t>Procj. prinosa</t>
  </si>
  <si>
    <t>Doza</t>
  </si>
  <si>
    <r>
      <t>*prinos = a + bx + cx</t>
    </r>
    <r>
      <rPr>
        <i/>
        <vertAlign val="superscript"/>
        <sz val="10"/>
        <color indexed="23"/>
        <rFont val="Calibri"/>
        <family val="2"/>
      </rPr>
      <t>2</t>
    </r>
    <r>
      <rPr>
        <i/>
        <sz val="10"/>
        <color indexed="23"/>
        <rFont val="Calibri"/>
        <family val="2"/>
      </rPr>
      <t>, gdje je x = doza hraniva</t>
    </r>
  </si>
  <si>
    <t>Copyright © 2009 International Plant Nutrition Institute. All rights reserved. IPNI, 3500 Parkway Lane, Suite 550, Norcross, GA 30092 USA</t>
  </si>
  <si>
    <t>Procijena prinosa po nižoj dozi (kg/ha):</t>
  </si>
  <si>
    <t>Preporučena doza hraniva  u kg/ha:</t>
  </si>
  <si>
    <t>Smanjenje doze hraniva  za kg/ha:</t>
  </si>
  <si>
    <t>Cijena jedinice ubranog usjeva u kn/kg:</t>
  </si>
  <si>
    <t>Očekivani prinos u kg/ha:</t>
  </si>
  <si>
    <t>Prinos bez gnojidbe u kg/ha:</t>
  </si>
  <si>
    <t>Trošak jedinice hranjive tvari  u kn/kg: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</si>
  <si>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-1,"Edition":0,"CopyProtect":{"IsEnabled":false,"DomainName":""},"HideSscPoweredlogo":false,"AspnetConfig":{"BrowseUrl":"http://localhost/ssc","FileExtension":0},"NodeSecureLoginEnabled":false,"SmartphoneTheme":1,"Toolbar":{"Position":1,"IsSubmit":true,"IsPrintSheet":false,"IsPrintAll":true,"IsPrintThis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</si>
  <si>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{"IsHide":false,"HiddenInExcel":false,"SheetId":-1,"Name":"Procjena pada prinosa","Guid":"0HVCN8","Index":1,"VisibleRange":"","SheetTheme":{"TabColor":"","BodyColor":"","BodyImage":""},"IsPrintSheet":false}</t>
  </si>
  <si>
    <t>{"BrowserAndLocation":{"ConversionPath":"C:\\Users\\vuk48\\OneDrive\\Dokumenti\\SpreadsheetConverter","SelectedBrowsers":[]},"SpreadsheetServer":{"Username":"","Password":"","ServerUrl":"","TestUsername":"","TestPassword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Select"},"WizardButton":{"Next":"Next","Previous":"Previous","Cancel":"Cancel","Finish":"Finish"},"ToolbarButton":{"Submit":"Submit","PrintSheet":"Print","PrintAll":"Print All","Reset":"Reset","Update":"Update","Back":"Back","PrintThis":"Print This"},"SubmitDialog":{"SubmitDialogHeading":"Submit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</si>
  <si>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Procjena gubitka prinosa usjeva zbog smanjenja doze hraniva</t>
  </si>
  <si>
    <t>Proračun:</t>
  </si>
  <si>
    <t>Input:</t>
  </si>
  <si>
    <t>Akt. tvar kg/ha</t>
  </si>
  <si>
    <t>Oček. prin. kg/ha</t>
  </si>
  <si>
    <t>Prinos koji podmiruje cijenu gnojiva (kg/ha):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</si>
</sst>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27" x14ac:knownFonts="1"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i/>
      <u/>
      <sz val="11"/>
      <color indexed="8"/>
      <name val="Calibri"/>
      <family val="2"/>
    </font>
    <font>
      <i/>
      <u/>
      <sz val="11"/>
      <name val="Calibri"/>
      <family val="2"/>
    </font>
    <font>
      <b/>
      <sz val="14"/>
      <color indexed="8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i/>
      <sz val="10"/>
      <color indexed="23"/>
      <name val="Calibri"/>
      <family val="2"/>
    </font>
    <font>
      <i/>
      <vertAlign val="superscript"/>
      <sz val="10"/>
      <color indexed="23"/>
      <name val="Calibri"/>
      <family val="2"/>
    </font>
    <font>
      <u/>
      <sz val="11"/>
      <color theme="10"/>
      <name val="Calibri"/>
      <family val="2"/>
    </font>
    <font>
      <sz val="11"/>
      <color theme="0" tint="-0.499984740745262"/>
      <name val="Calibri"/>
      <family val="2"/>
    </font>
    <font>
      <sz val="11"/>
      <color theme="0" tint="-0.249977111117893"/>
      <name val="Calibri"/>
      <family val="2"/>
    </font>
    <font>
      <i/>
      <sz val="11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i/>
      <u/>
      <sz val="11"/>
      <color theme="10"/>
      <name val="Calibri"/>
      <family val="2"/>
      <charset val="238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38"/>
    </font>
    <font>
      <b/>
      <sz val="12"/>
      <color theme="0" tint="-0.499984740745262"/>
      <name val="Calibri"/>
      <family val="2"/>
      <charset val="238"/>
    </font>
    <font>
      <sz val="12"/>
      <color theme="0" tint="-0.499984740745262"/>
      <name val="Calibri"/>
      <family val="2"/>
      <charset val="238"/>
    </font>
    <font>
      <b/>
      <sz val="16"/>
      <name val="Calibri"/>
      <family val="2"/>
    </font>
    <font>
      <b/>
      <i/>
      <sz val="1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0" fontId="0" fillId="3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vertical="top"/>
      <protection hidden="1"/>
    </xf>
    <xf numFmtId="0" fontId="0" fillId="4" borderId="7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4" fillId="4" borderId="6" xfId="0" applyFont="1" applyFill="1" applyBorder="1" applyProtection="1">
      <protection hidden="1"/>
    </xf>
    <xf numFmtId="0" fontId="1" fillId="4" borderId="6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5" fillId="4" borderId="6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0" borderId="0" xfId="0" applyFont="1" applyBorder="1" applyProtection="1">
      <protection hidden="1"/>
    </xf>
    <xf numFmtId="0" fontId="7" fillId="4" borderId="6" xfId="0" applyFont="1" applyFill="1" applyBorder="1" applyProtection="1">
      <protection hidden="1"/>
    </xf>
    <xf numFmtId="0" fontId="8" fillId="4" borderId="6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7" fillId="4" borderId="6" xfId="0" applyFont="1" applyFill="1" applyBorder="1" applyProtection="1">
      <protection hidden="1"/>
    </xf>
    <xf numFmtId="0" fontId="15" fillId="4" borderId="6" xfId="0" applyFont="1" applyFill="1" applyBorder="1" applyProtection="1">
      <protection hidden="1"/>
    </xf>
    <xf numFmtId="0" fontId="11" fillId="6" borderId="14" xfId="0" applyFont="1" applyFill="1" applyBorder="1" applyAlignment="1" applyProtection="1">
      <alignment horizontal="center"/>
      <protection hidden="1"/>
    </xf>
    <xf numFmtId="0" fontId="11" fillId="6" borderId="15" xfId="0" applyFont="1" applyFill="1" applyBorder="1" applyAlignment="1" applyProtection="1">
      <alignment horizontal="center"/>
      <protection hidden="1"/>
    </xf>
    <xf numFmtId="0" fontId="9" fillId="7" borderId="14" xfId="0" applyFont="1" applyFill="1" applyBorder="1" applyAlignment="1" applyProtection="1">
      <alignment horizontal="center" vertical="center"/>
      <protection hidden="1"/>
    </xf>
    <xf numFmtId="0" fontId="9" fillId="7" borderId="16" xfId="0" applyFont="1" applyFill="1" applyBorder="1" applyAlignment="1" applyProtection="1">
      <alignment horizontal="center" vertical="center"/>
      <protection hidden="1"/>
    </xf>
    <xf numFmtId="0" fontId="19" fillId="3" borderId="0" xfId="1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9" fillId="7" borderId="14" xfId="0" applyFont="1" applyFill="1" applyBorder="1" applyAlignment="1" applyProtection="1">
      <alignment horizontal="center"/>
      <protection hidden="1"/>
    </xf>
    <xf numFmtId="0" fontId="9" fillId="7" borderId="16" xfId="0" applyFont="1" applyFill="1" applyBorder="1" applyAlignment="1" applyProtection="1">
      <alignment horizontal="center"/>
      <protection hidden="1"/>
    </xf>
    <xf numFmtId="0" fontId="18" fillId="4" borderId="8" xfId="0" applyFont="1" applyFill="1" applyBorder="1" applyProtection="1">
      <protection hidden="1"/>
    </xf>
    <xf numFmtId="0" fontId="15" fillId="4" borderId="9" xfId="0" applyFont="1" applyFill="1" applyBorder="1" applyProtection="1">
      <protection hidden="1"/>
    </xf>
    <xf numFmtId="0" fontId="20" fillId="7" borderId="17" xfId="0" applyFont="1" applyFill="1" applyBorder="1" applyAlignment="1" applyProtection="1">
      <alignment horizontal="center" vertical="center" wrapText="1"/>
      <protection hidden="1"/>
    </xf>
    <xf numFmtId="164" fontId="21" fillId="4" borderId="18" xfId="0" applyNumberFormat="1" applyFont="1" applyFill="1" applyBorder="1" applyAlignment="1" applyProtection="1">
      <alignment horizontal="center"/>
      <protection hidden="1"/>
    </xf>
    <xf numFmtId="164" fontId="21" fillId="4" borderId="19" xfId="0" applyNumberFormat="1" applyFont="1" applyFill="1" applyBorder="1" applyAlignment="1" applyProtection="1">
      <alignment horizontal="center"/>
      <protection hidden="1"/>
    </xf>
    <xf numFmtId="0" fontId="6" fillId="4" borderId="19" xfId="0" applyFont="1" applyFill="1" applyBorder="1" applyProtection="1">
      <protection hidden="1"/>
    </xf>
    <xf numFmtId="0" fontId="16" fillId="4" borderId="19" xfId="0" applyFont="1" applyFill="1" applyBorder="1" applyAlignment="1" applyProtection="1">
      <alignment horizontal="center"/>
      <protection hidden="1"/>
    </xf>
    <xf numFmtId="164" fontId="16" fillId="4" borderId="19" xfId="0" applyNumberFormat="1" applyFont="1" applyFill="1" applyBorder="1" applyAlignment="1" applyProtection="1">
      <alignment horizontal="center"/>
      <protection hidden="1"/>
    </xf>
    <xf numFmtId="0" fontId="15" fillId="4" borderId="20" xfId="0" applyFont="1" applyFill="1" applyBorder="1" applyAlignment="1" applyProtection="1">
      <alignment horizontal="center"/>
      <protection hidden="1"/>
    </xf>
    <xf numFmtId="164" fontId="15" fillId="4" borderId="20" xfId="0" applyNumberFormat="1" applyFont="1" applyFill="1" applyBorder="1" applyAlignment="1" applyProtection="1">
      <alignment horizontal="center"/>
      <protection hidden="1"/>
    </xf>
    <xf numFmtId="1" fontId="22" fillId="3" borderId="17" xfId="0" applyNumberFormat="1" applyFont="1" applyFill="1" applyBorder="1" applyAlignment="1" applyProtection="1">
      <alignment horizontal="right" indent="1"/>
      <protection locked="0" hidden="1"/>
    </xf>
    <xf numFmtId="165" fontId="22" fillId="3" borderId="17" xfId="0" applyNumberFormat="1" applyFont="1" applyFill="1" applyBorder="1" applyAlignment="1" applyProtection="1">
      <alignment horizontal="right" indent="1"/>
      <protection locked="0" hidden="1"/>
    </xf>
    <xf numFmtId="0" fontId="0" fillId="4" borderId="7" xfId="0" applyFill="1" applyBorder="1" applyAlignment="1" applyProtection="1">
      <alignment horizontal="right" indent="1"/>
      <protection hidden="1"/>
    </xf>
    <xf numFmtId="1" fontId="22" fillId="4" borderId="7" xfId="0" applyNumberFormat="1" applyFont="1" applyFill="1" applyBorder="1" applyAlignment="1" applyProtection="1">
      <alignment horizontal="right" indent="1"/>
      <protection hidden="1"/>
    </xf>
    <xf numFmtId="0" fontId="22" fillId="4" borderId="7" xfId="0" applyFont="1" applyFill="1" applyBorder="1" applyAlignment="1" applyProtection="1">
      <alignment horizontal="right" indent="1"/>
      <protection hidden="1"/>
    </xf>
    <xf numFmtId="0" fontId="23" fillId="4" borderId="7" xfId="0" applyFont="1" applyFill="1" applyBorder="1" applyAlignment="1" applyProtection="1">
      <alignment horizontal="right" indent="1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166" fontId="24" fillId="4" borderId="7" xfId="0" applyNumberFormat="1" applyFont="1" applyFill="1" applyBorder="1" applyAlignment="1" applyProtection="1">
      <alignment horizontal="right" indent="1"/>
      <protection hidden="1"/>
    </xf>
    <xf numFmtId="1" fontId="24" fillId="4" borderId="7" xfId="0" applyNumberFormat="1" applyFont="1" applyFill="1" applyBorder="1" applyAlignment="1" applyProtection="1">
      <alignment horizontal="right" indent="1"/>
      <protection hidden="1"/>
    </xf>
    <xf numFmtId="0" fontId="25" fillId="2" borderId="15" xfId="0" applyFont="1" applyFill="1" applyBorder="1" applyAlignment="1" applyProtection="1">
      <alignment horizontal="center" vertical="center"/>
      <protection hidden="1"/>
    </xf>
    <xf numFmtId="0" fontId="26" fillId="5" borderId="13" xfId="0" applyFont="1" applyFill="1" applyBorder="1" applyAlignment="1" applyProtection="1">
      <alignment horizontal="center" vertical="center"/>
      <protection hidden="1"/>
    </xf>
    <xf numFmtId="0" fontId="25" fillId="2" borderId="14" xfId="0" applyFont="1" applyFill="1" applyBorder="1" applyAlignment="1" applyProtection="1">
      <alignment horizontal="center" vertical="center"/>
      <protection hidden="1"/>
    </xf>
    <xf numFmtId="0" fontId="25" fillId="2" borderId="16" xfId="0" applyFont="1" applyFill="1" applyBorder="1" applyAlignment="1" applyProtection="1">
      <alignment horizontal="center" vertical="center"/>
      <protection hidden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65395772896808"/>
          <c:y val="6.3661065355336333E-2"/>
          <c:w val="0.78661994475821417"/>
          <c:h val="0.78946671895898068"/>
        </c:manualLayout>
      </c:layout>
      <c:scatterChart>
        <c:scatterStyle val="lineMarker"/>
        <c:varyColors val="0"/>
        <c:ser>
          <c:idx val="1"/>
          <c:order val="0"/>
          <c:tx>
            <c:v>Estimated Yield</c:v>
          </c:tx>
          <c:spPr>
            <a:ln w="44450"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'Procjena pada prinosa'!$F$5:$F$25</c:f>
              <c:numCache>
                <c:formatCode>0.0</c:formatCode>
                <c:ptCount val="21"/>
                <c:pt idx="0">
                  <c:v>0</c:v>
                </c:pt>
                <c:pt idx="1">
                  <c:v>11.25</c:v>
                </c:pt>
                <c:pt idx="2">
                  <c:v>22.5</c:v>
                </c:pt>
                <c:pt idx="3">
                  <c:v>33.75</c:v>
                </c:pt>
                <c:pt idx="4">
                  <c:v>45</c:v>
                </c:pt>
                <c:pt idx="5">
                  <c:v>56.25</c:v>
                </c:pt>
                <c:pt idx="6">
                  <c:v>67.5</c:v>
                </c:pt>
                <c:pt idx="7">
                  <c:v>78.75</c:v>
                </c:pt>
                <c:pt idx="8">
                  <c:v>90</c:v>
                </c:pt>
                <c:pt idx="9">
                  <c:v>101.25</c:v>
                </c:pt>
                <c:pt idx="10">
                  <c:v>112.5</c:v>
                </c:pt>
                <c:pt idx="11">
                  <c:v>123.75</c:v>
                </c:pt>
                <c:pt idx="12">
                  <c:v>135</c:v>
                </c:pt>
                <c:pt idx="13">
                  <c:v>146.25</c:v>
                </c:pt>
                <c:pt idx="14">
                  <c:v>157.5</c:v>
                </c:pt>
                <c:pt idx="15">
                  <c:v>168.75</c:v>
                </c:pt>
                <c:pt idx="16">
                  <c:v>180</c:v>
                </c:pt>
                <c:pt idx="17">
                  <c:v>191.25</c:v>
                </c:pt>
                <c:pt idx="18">
                  <c:v>202.5</c:v>
                </c:pt>
                <c:pt idx="19">
                  <c:v>213.75</c:v>
                </c:pt>
                <c:pt idx="20">
                  <c:v>225</c:v>
                </c:pt>
              </c:numCache>
            </c:numRef>
          </c:xVal>
          <c:yVal>
            <c:numRef>
              <c:f>'Procjena pada prinosa'!$G$5:$G$25</c:f>
              <c:numCache>
                <c:formatCode>0.0</c:formatCode>
                <c:ptCount val="21"/>
                <c:pt idx="0">
                  <c:v>4500</c:v>
                </c:pt>
                <c:pt idx="1">
                  <c:v>4972.8794117647058</c:v>
                </c:pt>
                <c:pt idx="2">
                  <c:v>5424.9294117647059</c:v>
                </c:pt>
                <c:pt idx="3">
                  <c:v>5856.15</c:v>
                </c:pt>
                <c:pt idx="4">
                  <c:v>6266.5411764705877</c:v>
                </c:pt>
                <c:pt idx="5">
                  <c:v>6656.1029411764703</c:v>
                </c:pt>
                <c:pt idx="6">
                  <c:v>7024.8352941176472</c:v>
                </c:pt>
                <c:pt idx="7">
                  <c:v>7372.7382352941186</c:v>
                </c:pt>
                <c:pt idx="8">
                  <c:v>7699.8117647058816</c:v>
                </c:pt>
                <c:pt idx="9">
                  <c:v>8006.0558823529409</c:v>
                </c:pt>
                <c:pt idx="10">
                  <c:v>8291.4705882352937</c:v>
                </c:pt>
                <c:pt idx="11">
                  <c:v>8556.0558823529409</c:v>
                </c:pt>
                <c:pt idx="12">
                  <c:v>8799.8117647058825</c:v>
                </c:pt>
                <c:pt idx="13">
                  <c:v>9022.7382352941186</c:v>
                </c:pt>
                <c:pt idx="14">
                  <c:v>9224.835294117649</c:v>
                </c:pt>
                <c:pt idx="15">
                  <c:v>9406.1029411764703</c:v>
                </c:pt>
                <c:pt idx="16">
                  <c:v>9566.5411764705877</c:v>
                </c:pt>
                <c:pt idx="17">
                  <c:v>9706.15</c:v>
                </c:pt>
                <c:pt idx="18">
                  <c:v>9824.9294117647059</c:v>
                </c:pt>
                <c:pt idx="19">
                  <c:v>9922.8794117647067</c:v>
                </c:pt>
                <c:pt idx="20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3B-416E-AB5C-FBEF216D149D}"/>
            </c:ext>
          </c:extLst>
        </c:ser>
        <c:ser>
          <c:idx val="0"/>
          <c:order val="1"/>
          <c:tx>
            <c:v>User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'Procjena pada prinosa'!$F$28:$F$29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xVal>
          <c:yVal>
            <c:numRef>
              <c:f>'Procjena pada prinosa'!$G$28:$G$29</c:f>
              <c:numCache>
                <c:formatCode>0.0</c:formatCode>
                <c:ptCount val="2"/>
                <c:pt idx="0">
                  <c:v>0</c:v>
                </c:pt>
                <c:pt idx="1">
                  <c:v>9092.418300653595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3B-416E-AB5C-FBEF216D1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724256"/>
        <c:axId val="1"/>
      </c:scatterChart>
      <c:valAx>
        <c:axId val="58972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r-HR"/>
                  <a:t>Doza hraniva (kg/ha)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0">
            <a:solidFill>
              <a:sysClr val="windowText" lastClr="000000"/>
            </a:solidFill>
            <a:tailEnd type="triangle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r-HR"/>
                  <a:t>Procijenjena reakcija prinosa (kg/ha)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0">
            <a:solidFill>
              <a:schemeClr val="tx1"/>
            </a:solidFill>
            <a:tailEnd type="triangle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5897242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438149</xdr:rowOff>
    </xdr:from>
    <xdr:to>
      <xdr:col>13</xdr:col>
      <xdr:colOff>0</xdr:colOff>
      <xdr:row>30</xdr:row>
      <xdr:rowOff>0</xdr:rowOff>
    </xdr:to>
    <xdr:graphicFrame macro="">
      <xdr:nvGraphicFramePr>
        <xdr:cNvPr id="1049" name="Chart 1">
          <a:extLst>
            <a:ext uri="{FF2B5EF4-FFF2-40B4-BE49-F238E27FC236}">
              <a16:creationId xmlns:a16="http://schemas.microsoft.com/office/drawing/2014/main" id="{B75F7970-8F47-4114-A7BE-579C60B84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pni.net/ipniweb/portal.nsf/0/391F341B9A369B138525755B007ACDD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7"/>
  <sheetViews>
    <sheetView tabSelected="1" zoomScaleNormal="100" workbookViewId="0">
      <selection activeCell="C1" sqref="C1"/>
    </sheetView>
  </sheetViews>
  <sheetFormatPr defaultRowHeight="15" customHeight="1" x14ac:dyDescent="0.25"/>
  <cols>
    <col min="1" max="2" width="1.7109375" style="1" customWidth="1"/>
    <col min="3" max="3" width="40.7109375" style="1" customWidth="1"/>
    <col min="4" max="4" width="10.7109375" style="1" customWidth="1"/>
    <col min="5" max="5" width="1.7109375" style="1" customWidth="1"/>
    <col min="6" max="7" width="12.7109375" style="1" customWidth="1"/>
    <col min="8" max="8" width="1.7109375" style="1" customWidth="1"/>
    <col min="9" max="9" width="33.5703125" style="1" customWidth="1"/>
    <col min="10" max="10" width="12.5703125" style="1" bestFit="1" customWidth="1"/>
    <col min="11" max="11" width="13.7109375" style="1" bestFit="1" customWidth="1"/>
    <col min="12" max="12" width="12.85546875" style="1" bestFit="1" customWidth="1"/>
    <col min="13" max="13" width="9.140625" style="1" bestFit="1" customWidth="1"/>
    <col min="14" max="14" width="1.7109375" style="1" customWidth="1"/>
    <col min="15" max="15" width="1.7109375" style="1" bestFit="1" customWidth="1"/>
    <col min="16" max="16" width="9.140625" style="1" bestFit="1"/>
    <col min="17" max="16384" width="9.140625" style="1"/>
  </cols>
  <sheetData>
    <row r="1" spans="2:14" ht="8.1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2:14" ht="24.95" customHeight="1" x14ac:dyDescent="0.4">
      <c r="B2" s="5"/>
      <c r="C2" s="27" t="s">
        <v>23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6"/>
    </row>
    <row r="3" spans="2:14" ht="8.1" customHeight="1" x14ac:dyDescent="0.25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2:14" ht="34.5" customHeight="1" x14ac:dyDescent="0.25">
      <c r="B4" s="5"/>
      <c r="C4" s="29" t="s">
        <v>25</v>
      </c>
      <c r="D4" s="30"/>
      <c r="E4" s="7"/>
      <c r="F4" s="37" t="s">
        <v>26</v>
      </c>
      <c r="G4" s="37" t="s">
        <v>27</v>
      </c>
      <c r="H4" s="8"/>
      <c r="I4" s="56" t="str">
        <f>"Gubitak prinosa = "&amp;ROUND(IF(D11-D23&lt;=0,0,D11-D23),1)&amp;" kg/ha ili "&amp;ROUND(IF(D11&lt;=0,0,((D11-D23)/D11)*100),2)&amp;" % za -"&amp;D8&amp;" kg/ha"</f>
        <v>Gubitak prinosa = 907,6 kg/ha ili 9,08 % za -75 kg/ha</v>
      </c>
      <c r="J4" s="54"/>
      <c r="K4" s="54"/>
      <c r="L4" s="54"/>
      <c r="M4" s="57"/>
      <c r="N4" s="6"/>
    </row>
    <row r="5" spans="2:14" ht="15" customHeight="1" x14ac:dyDescent="0.25">
      <c r="B5" s="5"/>
      <c r="C5" s="9"/>
      <c r="D5" s="10"/>
      <c r="E5" s="7"/>
      <c r="F5" s="38">
        <v>0</v>
      </c>
      <c r="G5" s="39">
        <f>IF($D$7&lt;=0,0,IF($D$11&lt;=0,0,IF($D$26&lt;=0,0,$D$27+$D$29*F5+$D$28*F5^2)))</f>
        <v>4500</v>
      </c>
      <c r="H5" s="8"/>
      <c r="I5" s="55" t="str">
        <f>"Prinos kg/ha = " &amp;$D$27&amp;" + "&amp;ROUND($D$29,4)&amp;"x + " &amp; ROUND($D$28,4) &amp; "x^2"</f>
        <v>Prinos kg/ha = 4500 + 42,9595x + -0,0823x^2</v>
      </c>
      <c r="J5" s="55"/>
      <c r="K5" s="55"/>
      <c r="L5" s="55"/>
      <c r="M5" s="55"/>
      <c r="N5" s="6"/>
    </row>
    <row r="6" spans="2:14" ht="15" customHeight="1" x14ac:dyDescent="0.25">
      <c r="B6" s="5"/>
      <c r="C6" s="22" t="s">
        <v>8</v>
      </c>
      <c r="D6" s="10"/>
      <c r="E6" s="7"/>
      <c r="F6" s="39">
        <f t="shared" ref="F6:F25" si="0">IF($D$7&lt;=0,0,F5+$D$7/20)</f>
        <v>11.25</v>
      </c>
      <c r="G6" s="39">
        <f t="shared" ref="G6:G25" si="1">IF($D$7&lt;=0,0,IF($D$11&lt;=0,0,IF($D$26&lt;=0,0,$D$27+$D$29*F6+$D$28*F6^2)))</f>
        <v>4972.8794117647058</v>
      </c>
      <c r="H6" s="8"/>
      <c r="I6" s="24"/>
      <c r="J6" s="24"/>
      <c r="K6" s="24"/>
      <c r="L6" s="24"/>
      <c r="M6" s="24"/>
      <c r="N6" s="6"/>
    </row>
    <row r="7" spans="2:14" ht="15" customHeight="1" x14ac:dyDescent="0.25">
      <c r="B7" s="5"/>
      <c r="C7" s="12" t="s">
        <v>14</v>
      </c>
      <c r="D7" s="45">
        <v>225</v>
      </c>
      <c r="E7" s="7"/>
      <c r="F7" s="39">
        <f t="shared" si="0"/>
        <v>22.5</v>
      </c>
      <c r="G7" s="39">
        <f t="shared" si="1"/>
        <v>5424.9294117647059</v>
      </c>
      <c r="H7" s="8"/>
      <c r="I7" s="7"/>
      <c r="J7" s="7"/>
      <c r="K7" s="7"/>
      <c r="L7" s="7"/>
      <c r="M7" s="7"/>
      <c r="N7" s="6"/>
    </row>
    <row r="8" spans="2:14" ht="15" customHeight="1" x14ac:dyDescent="0.25">
      <c r="B8" s="5"/>
      <c r="C8" s="12" t="s">
        <v>15</v>
      </c>
      <c r="D8" s="45">
        <v>75</v>
      </c>
      <c r="E8" s="7"/>
      <c r="F8" s="39">
        <f t="shared" si="0"/>
        <v>33.75</v>
      </c>
      <c r="G8" s="39">
        <f t="shared" si="1"/>
        <v>5856.15</v>
      </c>
      <c r="H8" s="8"/>
      <c r="I8" s="7"/>
      <c r="J8" s="7"/>
      <c r="K8" s="7"/>
      <c r="L8" s="7"/>
      <c r="M8" s="7"/>
      <c r="N8" s="6"/>
    </row>
    <row r="9" spans="2:14" ht="15" customHeight="1" x14ac:dyDescent="0.25">
      <c r="B9" s="5"/>
      <c r="C9" s="12" t="s">
        <v>19</v>
      </c>
      <c r="D9" s="46">
        <v>5.04</v>
      </c>
      <c r="E9" s="7"/>
      <c r="F9" s="39">
        <f t="shared" si="0"/>
        <v>45</v>
      </c>
      <c r="G9" s="39">
        <f t="shared" si="1"/>
        <v>6266.5411764705877</v>
      </c>
      <c r="H9" s="8"/>
      <c r="I9" s="7"/>
      <c r="J9" s="7"/>
      <c r="K9" s="7"/>
      <c r="L9" s="7"/>
      <c r="M9" s="7"/>
      <c r="N9" s="6"/>
    </row>
    <row r="10" spans="2:14" ht="15" customHeight="1" x14ac:dyDescent="0.25">
      <c r="B10" s="5"/>
      <c r="C10" s="12" t="s">
        <v>16</v>
      </c>
      <c r="D10" s="46">
        <v>0.85</v>
      </c>
      <c r="E10" s="7"/>
      <c r="F10" s="39">
        <f t="shared" si="0"/>
        <v>56.25</v>
      </c>
      <c r="G10" s="39">
        <f t="shared" si="1"/>
        <v>6656.1029411764703</v>
      </c>
      <c r="H10" s="8"/>
      <c r="I10" s="7"/>
      <c r="J10" s="7"/>
      <c r="K10" s="7"/>
      <c r="L10" s="7"/>
      <c r="M10" s="7"/>
      <c r="N10" s="6"/>
    </row>
    <row r="11" spans="2:14" ht="15" customHeight="1" x14ac:dyDescent="0.25">
      <c r="B11" s="5"/>
      <c r="C11" s="12" t="s">
        <v>17</v>
      </c>
      <c r="D11" s="45">
        <v>10000</v>
      </c>
      <c r="E11" s="7"/>
      <c r="F11" s="39">
        <f t="shared" si="0"/>
        <v>67.5</v>
      </c>
      <c r="G11" s="39">
        <f t="shared" si="1"/>
        <v>7024.8352941176472</v>
      </c>
      <c r="H11" s="8"/>
      <c r="I11" s="7"/>
      <c r="J11" s="7"/>
      <c r="K11" s="7"/>
      <c r="L11" s="7"/>
      <c r="M11" s="7"/>
      <c r="N11" s="6"/>
    </row>
    <row r="12" spans="2:14" ht="15" customHeight="1" x14ac:dyDescent="0.25">
      <c r="B12" s="5"/>
      <c r="C12" s="13"/>
      <c r="D12" s="47"/>
      <c r="E12" s="7"/>
      <c r="F12" s="39">
        <f t="shared" si="0"/>
        <v>78.75</v>
      </c>
      <c r="G12" s="39">
        <f t="shared" si="1"/>
        <v>7372.7382352941186</v>
      </c>
      <c r="H12" s="8"/>
      <c r="I12" s="7"/>
      <c r="J12" s="7"/>
      <c r="K12" s="7"/>
      <c r="L12" s="7"/>
      <c r="M12" s="7"/>
      <c r="N12" s="6"/>
    </row>
    <row r="13" spans="2:14" ht="15" customHeight="1" x14ac:dyDescent="0.25">
      <c r="B13" s="5"/>
      <c r="C13" s="23" t="s">
        <v>1</v>
      </c>
      <c r="D13" s="47"/>
      <c r="E13" s="7"/>
      <c r="F13" s="39">
        <f t="shared" si="0"/>
        <v>90</v>
      </c>
      <c r="G13" s="39">
        <f t="shared" si="1"/>
        <v>7699.8117647058816</v>
      </c>
      <c r="H13" s="8"/>
      <c r="I13" s="7"/>
      <c r="J13" s="7"/>
      <c r="K13" s="7"/>
      <c r="L13" s="7"/>
      <c r="M13" s="7"/>
      <c r="N13" s="6"/>
    </row>
    <row r="14" spans="2:14" ht="15" customHeight="1" x14ac:dyDescent="0.25">
      <c r="B14" s="5"/>
      <c r="C14" s="11" t="s">
        <v>18</v>
      </c>
      <c r="D14" s="45">
        <v>4500</v>
      </c>
      <c r="E14" s="7"/>
      <c r="F14" s="39">
        <f t="shared" si="0"/>
        <v>101.25</v>
      </c>
      <c r="G14" s="39">
        <f t="shared" si="1"/>
        <v>8006.0558823529409</v>
      </c>
      <c r="H14" s="8"/>
      <c r="I14" s="7"/>
      <c r="J14" s="7"/>
      <c r="K14" s="7"/>
      <c r="L14" s="7"/>
      <c r="M14" s="7"/>
      <c r="N14" s="6"/>
    </row>
    <row r="15" spans="2:14" ht="15" customHeight="1" x14ac:dyDescent="0.25">
      <c r="B15" s="5"/>
      <c r="C15" s="51" t="str">
        <f>"(mora biti "&amp;ROUND(D11-D26*D7,1)&amp;" kg/ha ili manje!)"</f>
        <v>(mora biti 8665,9 kg/ha ili manje!)</v>
      </c>
      <c r="D15" s="10"/>
      <c r="E15" s="7"/>
      <c r="F15" s="39">
        <f t="shared" si="0"/>
        <v>112.5</v>
      </c>
      <c r="G15" s="39">
        <f t="shared" si="1"/>
        <v>8291.4705882352937</v>
      </c>
      <c r="H15" s="8"/>
      <c r="I15" s="7"/>
      <c r="J15" s="7"/>
      <c r="K15" s="7"/>
      <c r="L15" s="7"/>
      <c r="M15" s="7"/>
      <c r="N15" s="6"/>
    </row>
    <row r="16" spans="2:14" ht="15" customHeight="1" x14ac:dyDescent="0.25">
      <c r="B16" s="5"/>
      <c r="C16" s="14"/>
      <c r="D16" s="15"/>
      <c r="E16" s="7"/>
      <c r="F16" s="39">
        <f t="shared" si="0"/>
        <v>123.75</v>
      </c>
      <c r="G16" s="39">
        <f t="shared" si="1"/>
        <v>8556.0558823529409</v>
      </c>
      <c r="H16" s="8"/>
      <c r="I16" s="7"/>
      <c r="J16" s="7"/>
      <c r="K16" s="7"/>
      <c r="L16" s="7"/>
      <c r="M16" s="7"/>
      <c r="N16" s="6"/>
    </row>
    <row r="17" spans="2:14" ht="15" customHeight="1" x14ac:dyDescent="0.25">
      <c r="B17" s="5"/>
      <c r="C17" s="7"/>
      <c r="D17" s="7"/>
      <c r="E17" s="7"/>
      <c r="F17" s="39">
        <f t="shared" si="0"/>
        <v>135</v>
      </c>
      <c r="G17" s="39">
        <f t="shared" si="1"/>
        <v>8799.8117647058825</v>
      </c>
      <c r="H17" s="8"/>
      <c r="I17" s="7"/>
      <c r="J17" s="7"/>
      <c r="K17" s="7"/>
      <c r="L17" s="7"/>
      <c r="M17" s="7"/>
      <c r="N17" s="6"/>
    </row>
    <row r="18" spans="2:14" ht="15" customHeight="1" x14ac:dyDescent="0.3">
      <c r="B18" s="5"/>
      <c r="C18" s="33" t="s">
        <v>24</v>
      </c>
      <c r="D18" s="34"/>
      <c r="E18" s="7"/>
      <c r="F18" s="39">
        <f t="shared" si="0"/>
        <v>146.25</v>
      </c>
      <c r="G18" s="39">
        <f t="shared" si="1"/>
        <v>9022.7382352941186</v>
      </c>
      <c r="H18" s="8"/>
      <c r="I18" s="7"/>
      <c r="J18" s="7"/>
      <c r="K18" s="7"/>
      <c r="L18" s="7"/>
      <c r="M18" s="7"/>
      <c r="N18" s="6"/>
    </row>
    <row r="19" spans="2:14" ht="15" customHeight="1" x14ac:dyDescent="0.25">
      <c r="B19" s="5"/>
      <c r="C19" s="16"/>
      <c r="D19" s="10"/>
      <c r="E19" s="7"/>
      <c r="F19" s="39">
        <f t="shared" si="0"/>
        <v>157.5</v>
      </c>
      <c r="G19" s="39">
        <f t="shared" si="1"/>
        <v>9224.835294117649</v>
      </c>
      <c r="H19" s="8"/>
      <c r="I19" s="7"/>
      <c r="J19" s="7"/>
      <c r="K19" s="7"/>
      <c r="L19" s="7"/>
      <c r="M19" s="7"/>
      <c r="N19" s="6"/>
    </row>
    <row r="20" spans="2:14" ht="15" customHeight="1" x14ac:dyDescent="0.25">
      <c r="B20" s="5"/>
      <c r="C20" s="11" t="s">
        <v>28</v>
      </c>
      <c r="D20" s="48">
        <f>IF(D11&lt;=0,0,IF(D26&lt;=0,0,IF(D7&lt;=0,0,D11-(D11-D26*D7))))</f>
        <v>1334.1176470588234</v>
      </c>
      <c r="E20" s="7"/>
      <c r="F20" s="39">
        <f t="shared" si="0"/>
        <v>168.75</v>
      </c>
      <c r="G20" s="39">
        <f t="shared" si="1"/>
        <v>9406.1029411764703</v>
      </c>
      <c r="H20" s="8"/>
      <c r="I20" s="7"/>
      <c r="J20" s="7"/>
      <c r="K20" s="7"/>
      <c r="L20" s="7"/>
      <c r="M20" s="7"/>
      <c r="N20" s="6"/>
    </row>
    <row r="21" spans="2:14" ht="15" customHeight="1" x14ac:dyDescent="0.25">
      <c r="B21" s="5"/>
      <c r="C21" s="11" t="s">
        <v>2</v>
      </c>
      <c r="D21" s="48">
        <f>IF(D8&lt;=0,D20,IF(D14&lt;=0,D20,IF(D11&lt;=0,0,IF(D14&gt;=D11,D20,D11-D14))))</f>
        <v>5500</v>
      </c>
      <c r="E21" s="7"/>
      <c r="F21" s="39">
        <f t="shared" si="0"/>
        <v>180</v>
      </c>
      <c r="G21" s="39">
        <f t="shared" si="1"/>
        <v>9566.5411764705877</v>
      </c>
      <c r="H21" s="8"/>
      <c r="I21" s="7"/>
      <c r="J21" s="7"/>
      <c r="K21" s="7"/>
      <c r="L21" s="7"/>
      <c r="M21" s="7"/>
      <c r="N21" s="6"/>
    </row>
    <row r="22" spans="2:14" ht="15" customHeight="1" x14ac:dyDescent="0.25">
      <c r="B22" s="5"/>
      <c r="C22" s="11" t="s">
        <v>0</v>
      </c>
      <c r="D22" s="48">
        <f>IF(D8&lt;0,0,IF(D8=0,D7,IF(D8&gt;D7,0,D7-D8)))</f>
        <v>150</v>
      </c>
      <c r="E22" s="7"/>
      <c r="F22" s="39">
        <f t="shared" si="0"/>
        <v>191.25</v>
      </c>
      <c r="G22" s="39">
        <f t="shared" si="1"/>
        <v>9706.15</v>
      </c>
      <c r="H22" s="8"/>
      <c r="I22" s="7"/>
      <c r="J22" s="7"/>
      <c r="K22" s="7"/>
      <c r="L22" s="7"/>
      <c r="M22" s="7"/>
      <c r="N22" s="6"/>
    </row>
    <row r="23" spans="2:14" ht="15" customHeight="1" x14ac:dyDescent="0.25">
      <c r="B23" s="5"/>
      <c r="C23" s="11" t="s">
        <v>13</v>
      </c>
      <c r="D23" s="48">
        <f>IF(D22&gt;D7,D27,D27+D29*D22+D28*D22^2)</f>
        <v>9092.418300653595</v>
      </c>
      <c r="E23" s="7"/>
      <c r="F23" s="39">
        <f t="shared" si="0"/>
        <v>202.5</v>
      </c>
      <c r="G23" s="39">
        <f t="shared" si="1"/>
        <v>9824.9294117647059</v>
      </c>
      <c r="H23" s="8"/>
      <c r="I23" s="7"/>
      <c r="J23" s="7"/>
      <c r="K23" s="7"/>
      <c r="L23" s="7"/>
      <c r="M23" s="7"/>
      <c r="N23" s="6"/>
    </row>
    <row r="24" spans="2:14" ht="15" customHeight="1" x14ac:dyDescent="0.25">
      <c r="B24" s="5"/>
      <c r="C24" s="11"/>
      <c r="D24" s="49"/>
      <c r="E24" s="7"/>
      <c r="F24" s="39">
        <f t="shared" si="0"/>
        <v>213.75</v>
      </c>
      <c r="G24" s="39">
        <f t="shared" si="1"/>
        <v>9922.8794117647067</v>
      </c>
      <c r="H24" s="8"/>
      <c r="I24" s="7"/>
      <c r="J24" s="7"/>
      <c r="K24" s="7"/>
      <c r="L24" s="7"/>
      <c r="M24" s="7"/>
      <c r="N24" s="6"/>
    </row>
    <row r="25" spans="2:14" ht="15" customHeight="1" x14ac:dyDescent="0.25">
      <c r="B25" s="5"/>
      <c r="C25" s="25" t="s">
        <v>3</v>
      </c>
      <c r="D25" s="50"/>
      <c r="E25" s="7"/>
      <c r="F25" s="39">
        <f t="shared" si="0"/>
        <v>225</v>
      </c>
      <c r="G25" s="39">
        <f t="shared" si="1"/>
        <v>10000</v>
      </c>
      <c r="H25" s="8"/>
      <c r="I25" s="7"/>
      <c r="J25" s="7"/>
      <c r="K25" s="7"/>
      <c r="L25" s="7"/>
      <c r="M25" s="7"/>
      <c r="N25" s="6"/>
    </row>
    <row r="26" spans="2:14" ht="15" customHeight="1" x14ac:dyDescent="0.25">
      <c r="B26" s="5"/>
      <c r="C26" s="26" t="s">
        <v>4</v>
      </c>
      <c r="D26" s="52">
        <f>IF(D9&lt;=0,0,IF(D10&lt;=0,0,(D9/D10)))</f>
        <v>5.9294117647058826</v>
      </c>
      <c r="E26" s="7"/>
      <c r="F26" s="40"/>
      <c r="G26" s="40"/>
      <c r="H26" s="8"/>
      <c r="I26" s="7"/>
      <c r="J26" s="7"/>
      <c r="K26" s="7"/>
      <c r="L26" s="7"/>
      <c r="M26" s="7"/>
      <c r="N26" s="6"/>
    </row>
    <row r="27" spans="2:14" ht="15" customHeight="1" x14ac:dyDescent="0.25">
      <c r="B27" s="5"/>
      <c r="C27" s="26" t="s">
        <v>5</v>
      </c>
      <c r="D27" s="53">
        <f>IF(D11&lt;=0,0,IF(D26&lt;=0,0,IF(D7&lt;=0,0,IF(D14&lt;=0,D11-D26*D7,IF(D14&gt;D11-D26*D7,D11-D26*D7,D14)))))</f>
        <v>4500</v>
      </c>
      <c r="E27" s="7"/>
      <c r="F27" s="41" t="s">
        <v>10</v>
      </c>
      <c r="G27" s="41" t="s">
        <v>9</v>
      </c>
      <c r="H27" s="8"/>
      <c r="I27" s="7"/>
      <c r="J27" s="7"/>
      <c r="K27" s="7"/>
      <c r="L27" s="7"/>
      <c r="M27" s="7"/>
      <c r="N27" s="6"/>
    </row>
    <row r="28" spans="2:14" ht="15" customHeight="1" x14ac:dyDescent="0.25">
      <c r="B28" s="5"/>
      <c r="C28" s="26" t="s">
        <v>6</v>
      </c>
      <c r="D28" s="52">
        <f>IF(D26&lt;=0,0,IF(D7&lt;=0,0,IF(D27&lt;=0,0,IF(D11&lt;=0,0,(D26*D7+D27-D11)/(D7^2)))))</f>
        <v>-8.2289034132171396E-2</v>
      </c>
      <c r="E28" s="7"/>
      <c r="F28" s="41">
        <f>D22</f>
        <v>150</v>
      </c>
      <c r="G28" s="42">
        <v>0</v>
      </c>
      <c r="H28" s="7"/>
      <c r="I28" s="7"/>
      <c r="J28" s="7"/>
      <c r="K28" s="7"/>
      <c r="L28" s="7"/>
      <c r="M28" s="7"/>
      <c r="N28" s="6"/>
    </row>
    <row r="29" spans="2:14" ht="15" customHeight="1" x14ac:dyDescent="0.25">
      <c r="B29" s="5"/>
      <c r="C29" s="26" t="s">
        <v>7</v>
      </c>
      <c r="D29" s="52">
        <f>D26-2*D28*D7</f>
        <v>42.95947712418301</v>
      </c>
      <c r="E29" s="7"/>
      <c r="F29" s="41">
        <f>D22</f>
        <v>150</v>
      </c>
      <c r="G29" s="42">
        <f>IF(D7&lt;=0,0,IF(D11&lt;=0,0,IF(D26&lt;=0,0,IF(D8&gt;=D7,0,$D$27+$D$29*F29+$D$28*F29^2))))</f>
        <v>9092.418300653595</v>
      </c>
      <c r="H29" s="7"/>
      <c r="I29" s="7"/>
      <c r="J29" s="7"/>
      <c r="K29" s="7"/>
      <c r="L29" s="7"/>
      <c r="M29" s="7"/>
      <c r="N29" s="6"/>
    </row>
    <row r="30" spans="2:14" ht="15" customHeight="1" x14ac:dyDescent="0.25">
      <c r="B30" s="5"/>
      <c r="C30" s="35" t="s">
        <v>11</v>
      </c>
      <c r="D30" s="36"/>
      <c r="E30" s="7"/>
      <c r="F30" s="43"/>
      <c r="G30" s="44"/>
      <c r="H30" s="7"/>
      <c r="I30" s="17"/>
      <c r="J30" s="7"/>
      <c r="K30" s="7"/>
      <c r="L30" s="7"/>
      <c r="M30" s="7"/>
      <c r="N30" s="6"/>
    </row>
    <row r="31" spans="2:14" s="7" customFormat="1" ht="15" customHeight="1" x14ac:dyDescent="0.25">
      <c r="B31" s="5"/>
      <c r="C31" s="31" t="s">
        <v>12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6"/>
    </row>
    <row r="32" spans="2:14" s="7" customFormat="1" ht="8.1" customHeight="1" x14ac:dyDescent="0.25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5" spans="3:9" ht="15" customHeight="1" x14ac:dyDescent="0.25">
      <c r="I35" s="32"/>
    </row>
    <row r="37" spans="3:9" x14ac:dyDescent="0.25">
      <c r="C37" s="21"/>
    </row>
  </sheetData>
  <mergeCells count="6">
    <mergeCell ref="C2:M2"/>
    <mergeCell ref="C4:D4"/>
    <mergeCell ref="C18:D18"/>
    <mergeCell ref="C31:M31"/>
    <mergeCell ref="I5:M5"/>
    <mergeCell ref="I4:M4"/>
  </mergeCells>
  <hyperlinks>
    <hyperlink ref="C31:M31" r:id="rId1" display="Copyright © 2009 International Plant Nutrition Institute. All rights reserved. IPNI, 3500 Parkway Lane, Suite 550, Norcross, GA 30092 USA" xr:uid="{00000000-0004-0000-0000-000000000000}"/>
  </hyperlinks>
  <pageMargins left="0.7" right="0.7" top="0.75" bottom="0.75" header="0.3" footer="0.3"/>
  <pageSetup orientation="portrait" useFirstPageNumber="1" horizontalDpi="4294967293" verticalDpi="0" r:id="rId2"/>
  <headerFooter alignWithMargins="0"/>
  <customProperties>
    <customPr name="SSC_SHEET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997CB-2A99-46E4-8DB8-22B0ADAF808B}">
  <dimension ref="C1:E1"/>
  <sheetViews>
    <sheetView workbookViewId="0"/>
  </sheetViews>
  <sheetFormatPr defaultRowHeight="15" x14ac:dyDescent="0.25"/>
  <sheetData>
    <row r="1" spans="3:5" x14ac:dyDescent="0.25">
      <c r="C1" t="s">
        <v>21</v>
      </c>
      <c r="D1" t="s">
        <v>20</v>
      </c>
      <c r="E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Procjena pada prinosa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Vukadinović</dc:creator>
  <cp:lastModifiedBy>Vladimir Vukadinović</cp:lastModifiedBy>
  <dcterms:created xsi:type="dcterms:W3CDTF">2020-12-31T17:02:11Z</dcterms:created>
  <dcterms:modified xsi:type="dcterms:W3CDTF">2021-01-12T06:46:28Z</dcterms:modified>
</cp:coreProperties>
</file>